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<sst xmlns="http://schemas.openxmlformats.org/spreadsheetml/2006/main" count="80" uniqueCount="79">
  <si>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EC=B/2-E</t>
  </si>
  <si>
    <t>CR=C-D</t>
  </si>
  <si>
    <t>CC=C-A</t>
  </si>
  <si>
    <t>DR=D-E</t>
  </si>
  <si>
    <t xml:space="preserve"> EC^2-2*EC*x+2*CC*y-CC^2=DR^2-CR^2</t>
  </si>
  <si>
    <t>EC^2-2*EC*x+x^2+y^2=DR^2 …(1)</t>
  </si>
  <si>
    <t>x^2+y^2-2*CC*y+CC^2=CR^2 …(2)</t>
  </si>
  <si>
    <t>(1)-(2)</t>
  </si>
  <si>
    <t>m=</t>
  </si>
  <si>
    <t xml:space="preserve"> a*x^2+b*x+c=0 …(5')</t>
  </si>
  <si>
    <t>b=</t>
  </si>
  <si>
    <t>a=</t>
  </si>
  <si>
    <t>c=</t>
  </si>
  <si>
    <t>here m=EC/CC</t>
  </si>
  <si>
    <t xml:space="preserve">  y=m*x+n/(2*CC) …(3')</t>
  </si>
  <si>
    <t xml:space="preserve">  y^2=m^2*x^2+(m*n/CC)*x+(n/(2*CC))^2 …(4')</t>
  </si>
  <si>
    <t>(3')&amp;(4') …&gt; (2) to delete y</t>
  </si>
  <si>
    <t>n=</t>
  </si>
  <si>
    <t>a=1+m^2</t>
  </si>
  <si>
    <t>b=m*n/CC-2*CC*m</t>
  </si>
  <si>
    <t>x1=(-b-sqrt(b^2-4*a*c))/(2*a)</t>
  </si>
  <si>
    <t>x2=(-b+sqrt(b^2-4*a*c))/(2*a)</t>
  </si>
  <si>
    <t>y1=m*x1+n/(2*CC)</t>
  </si>
  <si>
    <t>y2=m*x2+n/(2*CC)</t>
  </si>
  <si>
    <t>x1=</t>
  </si>
  <si>
    <t xml:space="preserve">  y^2=(EC/CC)^2*x^2-2*(EC/CC)*((EC^2+CR^2-CC^2-DR^2)/(2*CC))*x+((EC^2+CR^2-CC^2-DR^2)/(2*CC))^2 …(4)</t>
  </si>
  <si>
    <t xml:space="preserve">  y=(EC/CC)*x+(DR^2+CC^2-CR^2-EC^2)/(2*CC) …(3)</t>
  </si>
  <si>
    <t xml:space="preserve">       n=DR^2+CC^2-CR^2-EC^2</t>
  </si>
  <si>
    <t>x^2+m^2*x^2+(m*n/CC)*x+(n/(2*CC))^2-2*CC*(m*x+n/(2*CC))+CC^2=CR^2</t>
  </si>
  <si>
    <t>(1+m^2)*x^2 + ((m*n/CC)-2*CC*m)*x + (n/(2*CC))^2-n+CC^2-CR^2 = 0</t>
  </si>
  <si>
    <t>c=(n/(2*CC))^2-n+CC^2-CR^2</t>
  </si>
  <si>
    <t>x2=</t>
  </si>
  <si>
    <t>y1=</t>
  </si>
  <si>
    <t>y2=</t>
  </si>
  <si>
    <t>A= Roof Hight</t>
  </si>
  <si>
    <t>B= Body Width</t>
  </si>
  <si>
    <t>C= Roof Top Radius</t>
  </si>
  <si>
    <t>E= Roof Edge Radius</t>
  </si>
  <si>
    <t>D= Transit Curve Radius</t>
  </si>
  <si>
    <t>Roof Top Curve</t>
  </si>
  <si>
    <t>LC=</t>
  </si>
  <si>
    <t>TC=sin-1(x1/CR)</t>
  </si>
  <si>
    <t>LC=C*TC</t>
  </si>
  <si>
    <t>Transit Curve</t>
  </si>
  <si>
    <t>TD=sin-1((EC-x1)/DR)-TC</t>
  </si>
  <si>
    <t>LD=D*TD</t>
  </si>
  <si>
    <t>Roof Edge Curve</t>
  </si>
  <si>
    <t>TE=cos-1((EC-x1)/DR)</t>
  </si>
  <si>
    <t>LE=E*TE</t>
  </si>
  <si>
    <t>TC=</t>
  </si>
  <si>
    <t>TD=</t>
  </si>
  <si>
    <t>LD=</t>
  </si>
  <si>
    <t>TE=</t>
  </si>
  <si>
    <t>LE=</t>
  </si>
  <si>
    <t>(1/80)</t>
  </si>
  <si>
    <t>H= Upper Side</t>
  </si>
  <si>
    <t>I= Lower Side</t>
  </si>
  <si>
    <t>F= Shrink Base</t>
  </si>
  <si>
    <t>G= Shrinkage</t>
  </si>
  <si>
    <t>J= Round</t>
  </si>
  <si>
    <t>T= tan-1(G/F)</t>
  </si>
  <si>
    <t>T=</t>
  </si>
  <si>
    <t>L1= H-J*sin(T/2)</t>
  </si>
  <si>
    <t>L1=</t>
  </si>
  <si>
    <t>L2= J*T</t>
  </si>
  <si>
    <t>L2=</t>
  </si>
  <si>
    <t>L3= I/cos(T)-J*sin(T/2)</t>
  </si>
  <si>
    <t>L3=</t>
  </si>
  <si>
    <t>(1/80)</t>
  </si>
  <si>
    <t>Total Roof Curve</t>
  </si>
  <si>
    <t>Side Curve</t>
  </si>
  <si>
    <t>Total Side Curve</t>
  </si>
  <si>
    <t>Grand Total</t>
  </si>
  <si>
    <t>LR=2*(LC+LD+LE)</t>
  </si>
  <si>
    <t>LR=</t>
  </si>
  <si>
    <t>LS= L1+L2+L3</t>
  </si>
  <si>
    <t>LS=</t>
  </si>
  <si>
    <t>LG= LR+LS*2</t>
  </si>
  <si>
    <t>LG=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</si>
</sst>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1</xdr:row>
      <xdr:rowOff>0</xdr:rowOff>
    </xdr:from>
    <xdr:to>
      <xdr:col>8</xdr:col>
      <xdr:colOff>142875</xdr:colOff>
      <xdr:row>17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0"/>
          <a:ext cx="2133600" cy="3124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0.57421875" style="0" bestFit="1" customWidth="1"/>
    <col min="2" max="2" width="12.7109375" style="0" bestFit="1" customWidth="1"/>
    <col min="4" max="5" width="9.421875" style="0" bestFit="1" customWidth="1"/>
    <col min="6" max="6" width="11.57421875" style="0" bestFit="1" customWidth="1"/>
  </cols>
  <sheetData>
    <row r="2" spans="1:2" ht="15">
      <c r="A2" s="2" t="s">
        <v>34</v>
      </c>
      <c r="B2" s="5">
        <v>635</v>
      </c>
    </row>
    <row r="3" spans="1:2" ht="15">
      <c r="A3" s="2" t="s">
        <v>35</v>
      </c>
      <c r="B3" s="5">
        <v>2900</v>
      </c>
    </row>
    <row r="4" spans="1:2" ht="15">
      <c r="A4" s="2" t="s">
        <v>36</v>
      </c>
      <c r="B4" s="5">
        <v>5500</v>
      </c>
    </row>
    <row r="5" spans="1:2" ht="15">
      <c r="A5" s="2" t="s">
        <v>38</v>
      </c>
      <c r="B5" s="5">
        <v>1000</v>
      </c>
    </row>
    <row r="6" spans="1:2" ht="15">
      <c r="A6" s="2" t="s">
        <v>37</v>
      </c>
      <c r="B6" s="5">
        <v>370</v>
      </c>
    </row>
    <row r="8" spans="1:2" ht="15">
      <c r="A8" s="2" t="s">
        <v>55</v>
      </c>
      <c r="B8" s="5">
        <v>1708</v>
      </c>
    </row>
    <row r="9" spans="1:2" ht="15">
      <c r="A9" s="2" t="s">
        <v>56</v>
      </c>
      <c r="B9" s="5">
        <v>550</v>
      </c>
    </row>
    <row r="10" spans="1:2" ht="15">
      <c r="A10" s="2" t="s">
        <v>57</v>
      </c>
      <c r="B10" s="5">
        <v>400</v>
      </c>
    </row>
    <row r="11" spans="1:2" ht="15">
      <c r="A11" s="2" t="s">
        <v>58</v>
      </c>
      <c r="B11" s="5">
        <v>50</v>
      </c>
    </row>
    <row r="12" spans="1:2" ht="15">
      <c r="A12" s="2" t="s">
        <v>59</v>
      </c>
      <c r="B12" s="5">
        <v>1500</v>
      </c>
    </row>
    <row r="15" spans="1:2" ht="15">
      <c r="A15" t="s">
        <v>0</v>
      </c>
      <c r="B15">
        <f>B3/2-B6</f>
        <v>1080</v>
      </c>
    </row>
    <row r="16" spans="1:2" ht="15">
      <c r="A16" t="s">
        <v>1</v>
      </c>
      <c r="B16">
        <f>B4-B5</f>
        <v>4500</v>
      </c>
    </row>
    <row r="17" spans="1:2" ht="15">
      <c r="A17" t="s">
        <v>2</v>
      </c>
      <c r="B17">
        <f>B4-B2</f>
        <v>4865</v>
      </c>
    </row>
    <row r="18" spans="1:2" ht="15">
      <c r="A18" t="s">
        <v>3</v>
      </c>
      <c r="B18">
        <f>B5-B6</f>
        <v>630</v>
      </c>
    </row>
    <row r="20" ht="13.5" hidden="1">
      <c r="A20" t="s">
        <v>5</v>
      </c>
    </row>
    <row r="21" ht="13.5" hidden="1">
      <c r="A21" t="s">
        <v>6</v>
      </c>
    </row>
    <row r="22" ht="13.5" hidden="1"/>
    <row r="23" ht="13.5" hidden="1">
      <c r="A23" t="s">
        <v>7</v>
      </c>
    </row>
    <row r="24" ht="13.5" hidden="1">
      <c r="A24" t="s">
        <v>4</v>
      </c>
    </row>
    <row r="25" ht="13.5" hidden="1">
      <c r="A25" t="s">
        <v>26</v>
      </c>
    </row>
    <row r="26" ht="13.5" hidden="1">
      <c r="A26" t="s">
        <v>25</v>
      </c>
    </row>
    <row r="27" spans="1:5" ht="13.5" hidden="1">
      <c r="A27" t="s">
        <v>13</v>
      </c>
      <c r="D27" s="1" t="s">
        <v>8</v>
      </c>
      <c r="E27">
        <f>B15/B17</f>
        <v>0.22199383350462487</v>
      </c>
    </row>
    <row r="28" spans="1:5" ht="13.5" hidden="1">
      <c r="A28" t="s">
        <v>27</v>
      </c>
      <c r="D28" s="1" t="s">
        <v>17</v>
      </c>
      <c r="E28">
        <f>B18^2+B17^2-B16^2-B15^2</f>
        <v>2648725</v>
      </c>
    </row>
    <row r="29" spans="1:7" ht="13.5" hidden="1">
      <c r="A29" t="s">
        <v>14</v>
      </c>
      <c r="G29" t="s">
        <v>39</v>
      </c>
    </row>
    <row r="30" spans="1:12" ht="13.5" hidden="1">
      <c r="A30" t="s">
        <v>15</v>
      </c>
      <c r="H30" t="s">
        <v>41</v>
      </c>
      <c r="K30" s="1" t="s">
        <v>49</v>
      </c>
      <c r="L30">
        <f>ASIN(E41/B16)</f>
        <v>0.13311994668610483</v>
      </c>
    </row>
    <row r="31" spans="8:12" ht="13.5" hidden="1">
      <c r="H31" t="s">
        <v>42</v>
      </c>
      <c r="K31" s="1" t="s">
        <v>40</v>
      </c>
      <c r="L31">
        <f>B4*L30</f>
        <v>732.1597067735765</v>
      </c>
    </row>
    <row r="32" ht="13.5" hidden="1">
      <c r="A32" t="s">
        <v>16</v>
      </c>
    </row>
    <row r="33" spans="1:7" ht="13.5" hidden="1">
      <c r="A33" t="s">
        <v>28</v>
      </c>
      <c r="G33" t="s">
        <v>43</v>
      </c>
    </row>
    <row r="34" spans="1:12" ht="13.5" hidden="1">
      <c r="A34" t="s">
        <v>29</v>
      </c>
      <c r="H34" t="s">
        <v>44</v>
      </c>
      <c r="K34" s="1" t="s">
        <v>50</v>
      </c>
      <c r="L34">
        <f>ASIN((B15-E41)/B18)-L30</f>
        <v>0.7398408864233333</v>
      </c>
    </row>
    <row r="35" spans="8:12" ht="13.5" hidden="1">
      <c r="H35" t="s">
        <v>45</v>
      </c>
      <c r="K35" s="1" t="s">
        <v>51</v>
      </c>
      <c r="L35">
        <f>B5*L34</f>
        <v>739.8408864233334</v>
      </c>
    </row>
    <row r="36" ht="13.5" hidden="1">
      <c r="A36" t="s">
        <v>9</v>
      </c>
    </row>
    <row r="37" spans="1:7" ht="13.5" hidden="1">
      <c r="A37" t="s">
        <v>18</v>
      </c>
      <c r="D37" s="1" t="s">
        <v>11</v>
      </c>
      <c r="E37">
        <f>1+E27^2</f>
        <v>1.049281262114079</v>
      </c>
      <c r="G37" t="s">
        <v>46</v>
      </c>
    </row>
    <row r="38" spans="1:12" ht="13.5" hidden="1">
      <c r="A38" t="s">
        <v>19</v>
      </c>
      <c r="D38" s="1" t="s">
        <v>10</v>
      </c>
      <c r="E38">
        <f>E27*E28/B17-2*B17*E27</f>
        <v>-2039.1365638952648</v>
      </c>
      <c r="H38" t="s">
        <v>47</v>
      </c>
      <c r="K38" s="1" t="s">
        <v>52</v>
      </c>
      <c r="L38">
        <f>ACOS((B15-E41)/B18)</f>
        <v>0.6978354936854584</v>
      </c>
    </row>
    <row r="39" spans="1:12" ht="13.5" hidden="1">
      <c r="A39" t="s">
        <v>30</v>
      </c>
      <c r="D39" s="1" t="s">
        <v>12</v>
      </c>
      <c r="E39">
        <f>(E28/2/B17)^2-E28+B17^2-B16^2</f>
        <v>843605.0937028974</v>
      </c>
      <c r="H39" t="s">
        <v>48</v>
      </c>
      <c r="K39" s="1" t="s">
        <v>53</v>
      </c>
      <c r="L39">
        <f>B6*L38</f>
        <v>258.1991326636196</v>
      </c>
    </row>
    <row r="40" ht="13.5" hidden="1"/>
    <row r="41" spans="1:12" ht="13.5">
      <c r="A41" t="s">
        <v>20</v>
      </c>
      <c r="D41" s="3" t="s">
        <v>24</v>
      </c>
      <c r="E41" s="4">
        <f>(-E38-SQRT(E38^2-4*E37*E39))/(2*E37)</f>
        <v>597.2720711036334</v>
      </c>
      <c r="G41" t="s">
        <v>69</v>
      </c>
      <c r="K41" s="3" t="s">
        <v>74</v>
      </c>
      <c r="L41" s="4">
        <f>2*(L31+L35+L39)</f>
        <v>3460.399451721059</v>
      </c>
    </row>
    <row r="42" spans="1:8" ht="13.5">
      <c r="A42" t="s">
        <v>21</v>
      </c>
      <c r="D42" s="1" t="s">
        <v>31</v>
      </c>
      <c r="E42">
        <f>(-E38+SQRT(E38^2-4*E37*E39))/(2*E37)</f>
        <v>1346.093008900595</v>
      </c>
      <c r="H42" t="s">
        <v>73</v>
      </c>
    </row>
    <row r="43" spans="11:12" ht="13.5">
      <c r="K43" s="3" t="s">
        <v>54</v>
      </c>
      <c r="L43" s="4">
        <f>L41/80</f>
        <v>43.254993146513236</v>
      </c>
    </row>
    <row r="44" spans="1:5" ht="13.5">
      <c r="A44" t="s">
        <v>22</v>
      </c>
      <c r="D44" s="3" t="s">
        <v>32</v>
      </c>
      <c r="E44" s="4">
        <f>E27*E41+E28/2/B17</f>
        <v>404.8132244176617</v>
      </c>
    </row>
    <row r="45" spans="1:5" ht="13.5">
      <c r="A45" t="s">
        <v>23</v>
      </c>
      <c r="D45" s="1" t="s">
        <v>33</v>
      </c>
      <c r="E45">
        <f>E27*E42+E28/2/B17</f>
        <v>571.0468550077373</v>
      </c>
    </row>
    <row r="46" ht="13.5">
      <c r="G46" t="s">
        <v>70</v>
      </c>
    </row>
    <row r="47" spans="8:12" ht="13.5">
      <c r="H47" s="6" t="s">
        <v>60</v>
      </c>
      <c r="K47" s="1" t="s">
        <v>61</v>
      </c>
      <c r="L47">
        <f>ATAN(B11/B10)</f>
        <v>0.12435499454676144</v>
      </c>
    </row>
    <row r="48" spans="8:12" ht="13.5">
      <c r="H48" s="6" t="s">
        <v>62</v>
      </c>
      <c r="K48" s="1" t="s">
        <v>63</v>
      </c>
      <c r="L48">
        <f>B8-B12*SIN(L47/2)</f>
        <v>1614.7938376655068</v>
      </c>
    </row>
    <row r="49" spans="8:12" ht="13.5">
      <c r="H49" s="6" t="s">
        <v>64</v>
      </c>
      <c r="K49" s="1" t="s">
        <v>65</v>
      </c>
      <c r="L49">
        <f>B12*L47</f>
        <v>186.53249182014216</v>
      </c>
    </row>
    <row r="50" spans="8:12" ht="13.5">
      <c r="H50" s="6" t="s">
        <v>66</v>
      </c>
      <c r="K50" s="1" t="s">
        <v>67</v>
      </c>
      <c r="L50">
        <f>B9/COS(L47)-B12*SIN(L47/2)</f>
        <v>461.07405786103214</v>
      </c>
    </row>
    <row r="52" ht="13.5">
      <c r="G52" t="s">
        <v>71</v>
      </c>
    </row>
    <row r="53" spans="8:12" ht="13.5">
      <c r="H53" t="s">
        <v>75</v>
      </c>
      <c r="K53" s="3" t="s">
        <v>76</v>
      </c>
      <c r="L53" s="4">
        <f>L48+L49+L50</f>
        <v>2262.4003873466813</v>
      </c>
    </row>
    <row r="55" spans="11:12" ht="13.5">
      <c r="K55" s="3" t="s">
        <v>68</v>
      </c>
      <c r="L55" s="4">
        <f>L53/80</f>
        <v>28.280004841833517</v>
      </c>
    </row>
    <row r="56" ht="13.5">
      <c r="G56" t="s">
        <v>72</v>
      </c>
    </row>
    <row r="57" spans="8:12" ht="13.5">
      <c r="H57" t="s">
        <v>77</v>
      </c>
      <c r="K57" s="3" t="s">
        <v>78</v>
      </c>
      <c r="L57" s="4">
        <f>L41+L53*2</f>
        <v>7985.200226414421</v>
      </c>
    </row>
    <row r="59" spans="11:12" ht="13.5">
      <c r="K59" s="3" t="s">
        <v>68</v>
      </c>
      <c r="L59" s="4">
        <f>L57/80</f>
        <v>99.81500283018026</v>
      </c>
    </row>
    <row r="65" ht="13.5">
      <c r="D65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</dc:creator>
  <cp:keywords/>
  <dc:description/>
  <cp:lastModifiedBy>kazuki</cp:lastModifiedBy>
  <dcterms:created xsi:type="dcterms:W3CDTF">2015-02-13T12:41:47Z</dcterms:created>
  <dcterms:modified xsi:type="dcterms:W3CDTF">2015-03-11T09:46:06Z</dcterms:modified>
  <cp:category/>
  <cp:version/>
  <cp:contentType/>
  <cp:contentStatus/>
</cp:coreProperties>
</file>